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alu-my.sharepoint.com/personal/bertram_international-aluminium_org/Documents/Marlen/IAI/Recycling/Carbon Footprint of Scrap/"/>
    </mc:Choice>
  </mc:AlternateContent>
  <xr:revisionPtr revIDLastSave="65" documentId="8_{02223172-F8FA-4EB8-B4B7-17C713FBCDC0}" xr6:coauthVersionLast="47" xr6:coauthVersionMax="47" xr10:uidLastSave="{9DCE4F28-1F0D-452F-9559-1F60A33EE0AF}"/>
  <bookViews>
    <workbookView xWindow="-110" yWindow="-110" windowWidth="38620" windowHeight="21100" tabRatio="885" xr2:uid="{7E55A106-30C1-400D-98FA-A461793CDB4F}"/>
  </bookViews>
  <sheets>
    <sheet name="Synthesis-Final" sheetId="12" r:id="rId1"/>
    <sheet name="Cutoff-Final" sheetId="8" r:id="rId2"/>
  </sheets>
  <definedNames>
    <definedName name="_Toc112422176" localSheetId="0">'Synthesis-Final'!$I$36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2" l="1"/>
  <c r="D34" i="12" s="1"/>
  <c r="C74" i="12"/>
  <c r="C54" i="12" l="1"/>
  <c r="C55" i="12"/>
  <c r="C53" i="12"/>
  <c r="C75" i="12"/>
  <c r="C76" i="12"/>
  <c r="C69" i="12" l="1"/>
  <c r="C68" i="12"/>
  <c r="C67" i="12"/>
  <c r="C62" i="12"/>
  <c r="C61" i="12"/>
  <c r="C60" i="12"/>
  <c r="L41" i="12"/>
  <c r="L40" i="12"/>
  <c r="L39" i="12"/>
  <c r="L38" i="12"/>
  <c r="E34" i="12"/>
  <c r="E33" i="12"/>
  <c r="E32" i="12"/>
  <c r="C81" i="12" s="1"/>
  <c r="Z27" i="12"/>
  <c r="Z19" i="12" s="1"/>
  <c r="Z20" i="12" s="1"/>
  <c r="Y27" i="12" l="1"/>
  <c r="Y19" i="12" s="1"/>
  <c r="Y20" i="12" s="1"/>
  <c r="Y21" i="12" s="1"/>
  <c r="AA27" i="12"/>
  <c r="AA19" i="12" s="1"/>
  <c r="AA20" i="12" s="1"/>
  <c r="E46" i="12"/>
  <c r="AA28" i="12" l="1"/>
  <c r="Y28" i="12"/>
  <c r="E39" i="12"/>
  <c r="AA21" i="12" l="1"/>
  <c r="E41" i="12" l="1"/>
  <c r="H32" i="8" l="1"/>
  <c r="H31" i="8"/>
  <c r="H30" i="8"/>
  <c r="H27" i="8"/>
  <c r="H25" i="8"/>
  <c r="F24" i="8"/>
  <c r="F22" i="8"/>
  <c r="F17" i="8"/>
  <c r="F16" i="8"/>
  <c r="C31" i="8"/>
  <c r="C30" i="8"/>
  <c r="C27" i="8"/>
  <c r="C25" i="8"/>
  <c r="C23" i="8"/>
  <c r="C21" i="8"/>
  <c r="C18" i="8"/>
  <c r="C16" i="8"/>
  <c r="D15" i="8"/>
  <c r="D14" i="8"/>
  <c r="C14" i="8"/>
  <c r="D13" i="8"/>
  <c r="D12" i="8"/>
  <c r="C12" i="8"/>
  <c r="D11" i="8"/>
  <c r="C11" i="8"/>
  <c r="D35" i="8" l="1"/>
  <c r="G28" i="12"/>
  <c r="H24" i="8"/>
  <c r="I24" i="8" s="1"/>
  <c r="G17" i="8"/>
  <c r="F15" i="8"/>
  <c r="G15" i="8" s="1"/>
  <c r="E13" i="8"/>
  <c r="J32" i="8"/>
  <c r="K32" i="8" s="1"/>
  <c r="K33" i="8" s="1"/>
  <c r="I32" i="8"/>
  <c r="G32" i="8"/>
  <c r="E32" i="8"/>
  <c r="G31" i="8"/>
  <c r="E30" i="8"/>
  <c r="C29" i="8"/>
  <c r="E29" i="8" s="1"/>
  <c r="G28" i="8"/>
  <c r="E28" i="8"/>
  <c r="I26" i="8"/>
  <c r="G26" i="8"/>
  <c r="E26" i="8"/>
  <c r="E24" i="8"/>
  <c r="I23" i="8"/>
  <c r="H22" i="8"/>
  <c r="G22" i="8"/>
  <c r="E22" i="8"/>
  <c r="I21" i="8"/>
  <c r="C20" i="8"/>
  <c r="E20" i="8" s="1"/>
  <c r="I19" i="8"/>
  <c r="E19" i="8"/>
  <c r="E18" i="8"/>
  <c r="I17" i="8"/>
  <c r="E17" i="8"/>
  <c r="E16" i="8"/>
  <c r="I15" i="8"/>
  <c r="I14" i="8"/>
  <c r="I13" i="8"/>
  <c r="I12" i="8"/>
  <c r="I11" i="8"/>
  <c r="F18" i="8" l="1"/>
  <c r="G18" i="8" s="1"/>
  <c r="Z28" i="12"/>
  <c r="F19" i="8"/>
  <c r="F20" i="8" s="1"/>
  <c r="G20" i="8" s="1"/>
  <c r="H28" i="8"/>
  <c r="H29" i="8" s="1"/>
  <c r="I29" i="8" s="1"/>
  <c r="I25" i="8"/>
  <c r="I27" i="8"/>
  <c r="H35" i="8"/>
  <c r="G24" i="8"/>
  <c r="E15" i="8"/>
  <c r="F13" i="8"/>
  <c r="F35" i="8" s="1"/>
  <c r="E23" i="8"/>
  <c r="G30" i="8"/>
  <c r="I30" i="8"/>
  <c r="I18" i="8"/>
  <c r="I20" i="8"/>
  <c r="G25" i="8"/>
  <c r="E25" i="8"/>
  <c r="E11" i="8"/>
  <c r="E31" i="8"/>
  <c r="G11" i="8"/>
  <c r="I31" i="8"/>
  <c r="E27" i="8"/>
  <c r="E12" i="8"/>
  <c r="G27" i="8"/>
  <c r="G12" i="8"/>
  <c r="I22" i="8"/>
  <c r="G16" i="8"/>
  <c r="I16" i="8"/>
  <c r="G29" i="8"/>
  <c r="E21" i="8"/>
  <c r="E14" i="8"/>
  <c r="G14" i="8"/>
  <c r="G13" i="8" l="1"/>
  <c r="Z21" i="12"/>
  <c r="F21" i="8"/>
  <c r="G21" i="8" s="1"/>
  <c r="G19" i="8"/>
  <c r="I28" i="8"/>
  <c r="I33" i="8" s="1"/>
  <c r="E33" i="8"/>
  <c r="C39" i="12" s="1"/>
  <c r="C41" i="12" l="1"/>
  <c r="C83" i="12" s="1"/>
  <c r="E40" i="12"/>
  <c r="F23" i="8"/>
  <c r="G23" i="8" s="1"/>
  <c r="G33" i="8" s="1"/>
  <c r="C40" i="12" l="1"/>
  <c r="C38" i="8"/>
  <c r="C82" i="12" l="1"/>
  <c r="C84" i="12" s="1"/>
  <c r="C48" i="12"/>
</calcChain>
</file>

<file path=xl/sharedStrings.xml><?xml version="1.0" encoding="utf-8"?>
<sst xmlns="http://schemas.openxmlformats.org/spreadsheetml/2006/main" count="135" uniqueCount="81">
  <si>
    <t>Carbon footprint of recycled aluminium - A complex scrap flow system (Synthesis)</t>
  </si>
  <si>
    <t>Definitions</t>
  </si>
  <si>
    <r>
      <t>Process Scrap:</t>
    </r>
    <r>
      <rPr>
        <sz val="11"/>
        <rFont val="Calibri"/>
        <family val="2"/>
        <scheme val="minor"/>
      </rPr>
      <t xml:space="preserve"> New scrap from a previous product system and used as input for another product system. The production process and the remelting process are part of two different product systems in terms of LCA.</t>
    </r>
  </si>
  <si>
    <r>
      <t>Inside Scrap</t>
    </r>
    <r>
      <rPr>
        <sz val="11"/>
        <rFont val="Calibri"/>
        <family val="2"/>
        <scheme val="minor"/>
      </rPr>
      <t>: New scrap from a previous product system and used as input for the same product system.  The production process and the remelting process are part of the same product systems in terms of LCA.</t>
    </r>
  </si>
  <si>
    <r>
      <t xml:space="preserve">Post-consumer scrap: </t>
    </r>
    <r>
      <rPr>
        <sz val="11"/>
        <rFont val="Calibri"/>
        <family val="2"/>
        <scheme val="minor"/>
      </rPr>
      <t>Scrap arising from products after use.</t>
    </r>
  </si>
  <si>
    <t>Cell can be changed by the user</t>
  </si>
  <si>
    <t>Results</t>
  </si>
  <si>
    <t>Specific CF
(t CO2 eq./t)</t>
  </si>
  <si>
    <r>
      <rPr>
        <i/>
        <u/>
        <sz val="11"/>
        <color theme="0" tint="-0.499984740745262"/>
        <rFont val="Calibri"/>
        <family val="2"/>
        <scheme val="minor"/>
      </rPr>
      <t>Checks :</t>
    </r>
    <r>
      <rPr>
        <i/>
        <sz val="11"/>
        <color theme="0" tint="-0.499984740745262"/>
        <rFont val="Calibri"/>
        <family val="2"/>
        <scheme val="minor"/>
      </rPr>
      <t xml:space="preserve">
Inputs (t)</t>
    </r>
  </si>
  <si>
    <t>Primary Al semi-fab ingot</t>
  </si>
  <si>
    <t>Primary Al ingot 2</t>
  </si>
  <si>
    <t>Primary Al ingot 3</t>
  </si>
  <si>
    <t>Recycling, remelt &amp; casting 2</t>
  </si>
  <si>
    <t>Recycling, remelt &amp; casting 3</t>
  </si>
  <si>
    <t>Semi-fab 1</t>
  </si>
  <si>
    <t>Europe</t>
  </si>
  <si>
    <t>Semi-fab 2</t>
  </si>
  <si>
    <t>Semi-fab 3</t>
  </si>
  <si>
    <t>Fab &amp; assembly 1</t>
  </si>
  <si>
    <t>Fab &amp; assembly 2</t>
  </si>
  <si>
    <t>Fab &amp; assembly 3</t>
  </si>
  <si>
    <t>Checks Total emissions (t CO2 eq.):</t>
  </si>
  <si>
    <t>End-of life scenario assumptions</t>
  </si>
  <si>
    <t>Product</t>
  </si>
  <si>
    <t>End-of-life recycling ratio</t>
  </si>
  <si>
    <t>Region for end-of-life</t>
  </si>
  <si>
    <t>Average regional aluminium emissions
(t CO2 eq./t)</t>
  </si>
  <si>
    <t>Product 1</t>
  </si>
  <si>
    <t>Product 2</t>
  </si>
  <si>
    <t>Product 3</t>
  </si>
  <si>
    <t>Cradle-to-gate carbon footprint (t CO2 eq./t)</t>
  </si>
  <si>
    <t>Cutoff</t>
  </si>
  <si>
    <r>
      <rPr>
        <i/>
        <u/>
        <sz val="11"/>
        <color theme="0" tint="-0.499984740745262"/>
        <rFont val="Calibri"/>
        <family val="2"/>
        <scheme val="minor"/>
      </rPr>
      <t>Checks :</t>
    </r>
    <r>
      <rPr>
        <i/>
        <sz val="11"/>
        <color theme="0" tint="-0.499984740745262"/>
        <rFont val="Calibri"/>
        <family val="2"/>
        <scheme val="minor"/>
      </rPr>
      <t xml:space="preserve">
Output flows (t)</t>
    </r>
  </si>
  <si>
    <t>(t CO2 eq./t)</t>
  </si>
  <si>
    <t>Approach in reference document:</t>
  </si>
  <si>
    <t>W</t>
  </si>
  <si>
    <t>North America</t>
  </si>
  <si>
    <t>China</t>
  </si>
  <si>
    <t>Process scrap from Semi-fab 1 to Product 2</t>
  </si>
  <si>
    <t>Gulf Cooperation Council</t>
  </si>
  <si>
    <t>Process scrap from Fab &amp; assembly 1 to Product 2</t>
  </si>
  <si>
    <t>Process scrap from Semi-fab 2 to Product 3</t>
  </si>
  <si>
    <t>Process scrap from Fab &amp; assembly 2 to Product 3</t>
  </si>
  <si>
    <t>Process scrap from Fab &amp; assembly 3 to outside</t>
  </si>
  <si>
    <t>Cradle-to-gate + module D (t CO2 eq./t)</t>
  </si>
  <si>
    <t>Carbon footprint of recycled aluminium - A complex scrap flow system (Cutoff)</t>
  </si>
  <si>
    <t>Cutoff (W)</t>
  </si>
  <si>
    <t>Flow
(t)</t>
  </si>
  <si>
    <t>CF
(t CO2 eq.)</t>
  </si>
  <si>
    <t>Post-consumer scrap 2</t>
  </si>
  <si>
    <t>Inside scrap, as input</t>
  </si>
  <si>
    <t>Inside scrap, as output</t>
  </si>
  <si>
    <t>Post-consumer scrap 3</t>
  </si>
  <si>
    <t>Net aluminium output flow (module D calculation)</t>
  </si>
  <si>
    <t>Allocated Emissions</t>
  </si>
  <si>
    <t>Primary</t>
  </si>
  <si>
    <t>Post</t>
  </si>
  <si>
    <t>Pre-consumer Semi 1</t>
  </si>
  <si>
    <t>Pre-consumer Assembly 1</t>
  </si>
  <si>
    <t>Pre-consumer Semi 2</t>
  </si>
  <si>
    <t>Pre-consumer Assembly 2</t>
  </si>
  <si>
    <t>Pre-consumer Assembly 3</t>
  </si>
  <si>
    <t>Semi Fab</t>
  </si>
  <si>
    <t>Final Product</t>
  </si>
  <si>
    <t>Ingot</t>
  </si>
  <si>
    <t>Inside Scrap Input</t>
  </si>
  <si>
    <t>Inside Scrap Output</t>
  </si>
  <si>
    <t>Melt Loss</t>
  </si>
  <si>
    <t>Cast House Scrap</t>
  </si>
  <si>
    <t>Inside Scrap Semis</t>
  </si>
  <si>
    <t>Inside Scrap Manu</t>
  </si>
  <si>
    <t>Net-scrap</t>
  </si>
  <si>
    <t>Remelting of post-consumer scrap</t>
  </si>
  <si>
    <t>Module D Factor</t>
  </si>
  <si>
    <t>Aluminium output flows (tonnes)</t>
  </si>
  <si>
    <t>Aluminium input flows (tonnes)</t>
  </si>
  <si>
    <t>Net aluminium ouput flows (tonnes)</t>
  </si>
  <si>
    <t>Aluminium leaving the system in module C, after collection and sorting (tonnes)</t>
  </si>
  <si>
    <t>Factor for Module D</t>
  </si>
  <si>
    <t>Primary Used in Region</t>
  </si>
  <si>
    <t>Cut-off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</si>
</sst>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u/>
      <sz val="11"/>
      <color theme="0" tint="-0.499984740745262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color rgb="FF47A5AE"/>
      <name val="Calibri"/>
      <family val="2"/>
      <scheme val="minor"/>
    </font>
    <font>
      <b/>
      <sz val="16"/>
      <color rgb="FF47A5AE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2" fontId="0" fillId="0" borderId="1" xfId="0" applyNumberFormat="1" applyBorder="1"/>
    <xf numFmtId="9" fontId="0" fillId="0" borderId="0" xfId="0" applyNumberFormat="1"/>
    <xf numFmtId="0" fontId="0" fillId="0" borderId="2" xfId="0" applyBorder="1"/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0" fillId="0" borderId="0" xfId="0" applyNumberForma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0" fillId="0" borderId="4" xfId="0" applyBorder="1"/>
    <xf numFmtId="0" fontId="1" fillId="0" borderId="1" xfId="0" applyFont="1" applyBorder="1" applyAlignment="1">
      <alignment horizontal="right"/>
    </xf>
    <xf numFmtId="0" fontId="0" fillId="2" borderId="1" xfId="0" applyFill="1" applyBorder="1"/>
    <xf numFmtId="0" fontId="1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0" fillId="3" borderId="1" xfId="0" applyFill="1" applyBorder="1"/>
    <xf numFmtId="2" fontId="0" fillId="3" borderId="1" xfId="0" applyNumberFormat="1" applyFill="1" applyBorder="1"/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/>
    <xf numFmtId="9" fontId="0" fillId="2" borderId="1" xfId="1" applyFont="1" applyFill="1" applyBorder="1"/>
    <xf numFmtId="2" fontId="0" fillId="2" borderId="1" xfId="0" applyNumberFormat="1" applyFill="1" applyBorder="1"/>
    <xf numFmtId="0" fontId="0" fillId="4" borderId="1" xfId="0" applyFill="1" applyBorder="1"/>
    <xf numFmtId="0" fontId="8" fillId="4" borderId="1" xfId="0" applyFont="1" applyFill="1" applyBorder="1"/>
    <xf numFmtId="0" fontId="0" fillId="4" borderId="0" xfId="0" applyFill="1"/>
    <xf numFmtId="165" fontId="0" fillId="4" borderId="0" xfId="0" applyNumberFormat="1" applyFill="1"/>
    <xf numFmtId="2" fontId="0" fillId="4" borderId="0" xfId="0" applyNumberFormat="1" applyFill="1"/>
    <xf numFmtId="2" fontId="5" fillId="0" borderId="3" xfId="0" applyNumberFormat="1" applyFont="1" applyBorder="1" applyAlignment="1">
      <alignment horizontal="center"/>
    </xf>
    <xf numFmtId="164" fontId="5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165" fontId="0" fillId="2" borderId="1" xfId="0" applyNumberFormat="1" applyFill="1" applyBorder="1"/>
    <xf numFmtId="0" fontId="2" fillId="0" borderId="0" xfId="0" applyFont="1" applyAlignment="1">
      <alignment vertical="center"/>
    </xf>
    <xf numFmtId="2" fontId="0" fillId="3" borderId="1" xfId="0" applyNumberFormat="1" applyFill="1" applyBorder="1" applyAlignment="1">
      <alignment horizontal="right"/>
    </xf>
    <xf numFmtId="165" fontId="3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1400735</xdr:colOff>
      <xdr:row>0</xdr:row>
      <xdr:rowOff>18249</xdr:rowOff>
    </xdr:from>
    <xdr:to>
      <xdr:col>1</xdr:col>
      <xdr:colOff>2599764</xdr:colOff>
      <xdr:row>4</xdr:row>
      <xdr:rowOff>153799</xdr:rowOff>
    </xdr:to>
    <xdr:pic>
      <xdr:nvPicPr>
        <xdr:cNvPr id="2" name="Grafik 1" descr="light logo">
          <a:extLst>
            <a:ext uri="{FF2B5EF4-FFF2-40B4-BE49-F238E27FC236}">
              <a16:creationId xmlns:a16="http://schemas.microsoft.com/office/drawing/2014/main" id="{C362F891-9101-4DEF-80A1-1C64D41B0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635" y="18249"/>
          <a:ext cx="1199029" cy="973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1185839</xdr:colOff>
      <xdr:row>4</xdr:row>
      <xdr:rowOff>140940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9AF9A126-AC23-4943-B098-A9EE44494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9739" cy="9791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18</xdr:col>
      <xdr:colOff>506595</xdr:colOff>
      <xdr:row>32</xdr:row>
      <xdr:rowOff>120950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CCC688C-6FF7-459E-93BD-7ED562740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116235" y="2136588"/>
          <a:ext cx="9433948" cy="5156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1400735</xdr:colOff>
      <xdr:row>0</xdr:row>
      <xdr:rowOff>18250</xdr:rowOff>
    </xdr:from>
    <xdr:to>
      <xdr:col>1</xdr:col>
      <xdr:colOff>2599764</xdr:colOff>
      <xdr:row>5</xdr:row>
      <xdr:rowOff>2988</xdr:rowOff>
    </xdr:to>
    <xdr:pic>
      <xdr:nvPicPr>
        <xdr:cNvPr id="2" name="Grafik 1" descr="light logo">
          <a:extLst>
            <a:ext uri="{FF2B5EF4-FFF2-40B4-BE49-F238E27FC236}">
              <a16:creationId xmlns:a16="http://schemas.microsoft.com/office/drawing/2014/main" id="{0F4E0A55-BBDC-44E5-ABD6-393DAE7C4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635" y="18250"/>
          <a:ext cx="1199029" cy="9848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1185839</xdr:colOff>
      <xdr:row>4</xdr:row>
      <xdr:rowOff>172691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90994DB2-8F35-414A-90FB-422C017B7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909739" cy="982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E01EE-6E3E-4538-96B5-B7D2BEF17458}">
  <dimension ref="B3:AA84"/>
  <sheetViews>
    <sheetView tabSelected="1" zoomScale="85" zoomScaleNormal="85" workbookViewId="0">
      <selection activeCell="Q5" sqref="Q5"/>
    </sheetView>
  </sheetViews>
  <sheetFormatPr baseColWidth="10" defaultColWidth="10.81640625" defaultRowHeight="14.5" x14ac:dyDescent="0.35"/>
  <cols>
    <col min="2" max="2" width="56.81640625" customWidth="1"/>
    <col min="3" max="5" width="15.7265625" customWidth="1"/>
    <col min="6" max="6" width="22.7265625" customWidth="1"/>
    <col min="9" max="9" width="23.453125" bestFit="1" customWidth="1"/>
    <col min="10" max="10" width="16" customWidth="1"/>
    <col min="13" max="13" width="12.7265625" customWidth="1"/>
    <col min="24" max="24" width="29.453125" customWidth="1"/>
  </cols>
  <sheetData>
    <row r="3" spans="2:27" ht="21" x14ac:dyDescent="0.5">
      <c r="C3" s="29" t="s">
        <v>0</v>
      </c>
      <c r="D3" s="30"/>
      <c r="E3" s="30"/>
      <c r="F3" s="30"/>
      <c r="G3" s="30"/>
      <c r="H3" s="30"/>
    </row>
    <row r="4" spans="2:27" x14ac:dyDescent="0.35">
      <c r="C4" t="s">
        <v>80</v>
      </c>
    </row>
    <row r="7" spans="2:27" x14ac:dyDescent="0.35">
      <c r="B7" s="23" t="s">
        <v>1</v>
      </c>
    </row>
    <row r="8" spans="2:27" x14ac:dyDescent="0.35">
      <c r="B8" s="24" t="s">
        <v>2</v>
      </c>
    </row>
    <row r="9" spans="2:27" x14ac:dyDescent="0.35">
      <c r="B9" s="24" t="s">
        <v>3</v>
      </c>
    </row>
    <row r="10" spans="2:27" x14ac:dyDescent="0.35">
      <c r="B10" s="24" t="s">
        <v>4</v>
      </c>
    </row>
    <row r="11" spans="2:27" x14ac:dyDescent="0.35">
      <c r="B11" s="24"/>
    </row>
    <row r="12" spans="2:27" x14ac:dyDescent="0.35">
      <c r="B12" s="21" t="s">
        <v>5</v>
      </c>
    </row>
    <row r="13" spans="2:27" x14ac:dyDescent="0.35">
      <c r="B13" s="25" t="s">
        <v>6</v>
      </c>
    </row>
    <row r="15" spans="2:27" ht="59.25" customHeight="1" x14ac:dyDescent="0.35">
      <c r="C15" s="2" t="s">
        <v>7</v>
      </c>
      <c r="D15" s="10"/>
      <c r="E15" s="22"/>
      <c r="G15" s="17" t="s">
        <v>8</v>
      </c>
    </row>
    <row r="16" spans="2:27" x14ac:dyDescent="0.35">
      <c r="B16" s="1" t="s">
        <v>9</v>
      </c>
      <c r="C16" s="44">
        <v>9</v>
      </c>
      <c r="G16" s="18">
        <v>1.8</v>
      </c>
      <c r="Y16">
        <v>1</v>
      </c>
      <c r="Z16">
        <v>2</v>
      </c>
      <c r="AA16">
        <v>3</v>
      </c>
    </row>
    <row r="17" spans="2:27" x14ac:dyDescent="0.35">
      <c r="B17" s="1" t="s">
        <v>10</v>
      </c>
      <c r="C17" s="44">
        <v>10</v>
      </c>
      <c r="G17" s="18">
        <v>0.45</v>
      </c>
      <c r="X17" t="s">
        <v>55</v>
      </c>
      <c r="Y17">
        <v>1.8</v>
      </c>
      <c r="Z17">
        <v>0.45</v>
      </c>
      <c r="AA17">
        <v>0.35</v>
      </c>
    </row>
    <row r="18" spans="2:27" x14ac:dyDescent="0.35">
      <c r="B18" s="1" t="s">
        <v>11</v>
      </c>
      <c r="C18" s="44">
        <v>4</v>
      </c>
      <c r="G18" s="18">
        <v>0.35</v>
      </c>
      <c r="X18" t="s">
        <v>56</v>
      </c>
      <c r="Y18">
        <v>0</v>
      </c>
      <c r="Z18">
        <v>0.2</v>
      </c>
      <c r="AA18">
        <v>0.6</v>
      </c>
    </row>
    <row r="19" spans="2:27" x14ac:dyDescent="0.35">
      <c r="B19" s="1" t="s">
        <v>12</v>
      </c>
      <c r="C19" s="21">
        <v>0.3</v>
      </c>
      <c r="G19" s="18">
        <v>1.8</v>
      </c>
      <c r="X19" t="s">
        <v>64</v>
      </c>
      <c r="Y19" s="35">
        <f>Y17+Y18+Y27</f>
        <v>1.8</v>
      </c>
      <c r="Z19" s="36">
        <f>Z17+Z18+Z27+Z22+Z23-Z29-Z34</f>
        <v>1.7999999999999998</v>
      </c>
      <c r="AA19" s="36">
        <f>AA17+AA18+AA27+AA24+AA25-AA29-AA34</f>
        <v>1.7999999999999998</v>
      </c>
    </row>
    <row r="20" spans="2:27" x14ac:dyDescent="0.35">
      <c r="B20" s="1" t="s">
        <v>13</v>
      </c>
      <c r="C20" s="21">
        <v>0.3</v>
      </c>
      <c r="G20" s="18">
        <v>1.8</v>
      </c>
      <c r="X20" t="s">
        <v>62</v>
      </c>
      <c r="Y20" s="35">
        <f>Y19+Y22</f>
        <v>1.35</v>
      </c>
      <c r="Z20" s="37">
        <f>Z19+Z24-Z32</f>
        <v>1.3499999999999996</v>
      </c>
      <c r="AA20" s="37">
        <f>AA19-AA32</f>
        <v>1.3499999999999999</v>
      </c>
    </row>
    <row r="21" spans="2:27" x14ac:dyDescent="0.35">
      <c r="B21" s="1" t="s">
        <v>14</v>
      </c>
      <c r="C21" s="21">
        <v>0.6</v>
      </c>
      <c r="G21" s="18">
        <v>1.35</v>
      </c>
      <c r="X21" t="s">
        <v>63</v>
      </c>
      <c r="Y21" s="37">
        <f>Y20+Y23</f>
        <v>1</v>
      </c>
      <c r="Z21" s="37">
        <f>Z20+Z25-Z33</f>
        <v>0.99999999999999967</v>
      </c>
      <c r="AA21" s="37">
        <f>AA20+AA26-AA33</f>
        <v>0.99999999999999989</v>
      </c>
    </row>
    <row r="22" spans="2:27" x14ac:dyDescent="0.35">
      <c r="B22" s="1" t="s">
        <v>16</v>
      </c>
      <c r="C22" s="21">
        <v>0.6</v>
      </c>
      <c r="G22" s="18">
        <v>1.35</v>
      </c>
      <c r="X22" t="s">
        <v>57</v>
      </c>
      <c r="Y22">
        <v>-0.45</v>
      </c>
      <c r="Z22">
        <v>0.45</v>
      </c>
    </row>
    <row r="23" spans="2:27" x14ac:dyDescent="0.35">
      <c r="B23" s="1" t="s">
        <v>17</v>
      </c>
      <c r="C23" s="21">
        <v>0.6</v>
      </c>
      <c r="G23" s="18">
        <v>1.35</v>
      </c>
      <c r="X23" t="s">
        <v>58</v>
      </c>
      <c r="Y23">
        <v>-0.35</v>
      </c>
      <c r="Z23">
        <v>0.35</v>
      </c>
    </row>
    <row r="24" spans="2:27" x14ac:dyDescent="0.35">
      <c r="B24" s="1" t="s">
        <v>18</v>
      </c>
      <c r="C24" s="32">
        <v>1</v>
      </c>
      <c r="G24" s="18">
        <v>1</v>
      </c>
      <c r="X24" t="s">
        <v>59</v>
      </c>
      <c r="Z24">
        <v>-0.1</v>
      </c>
      <c r="AA24">
        <v>0.1</v>
      </c>
    </row>
    <row r="25" spans="2:27" x14ac:dyDescent="0.35">
      <c r="B25" s="1" t="s">
        <v>19</v>
      </c>
      <c r="C25" s="32">
        <v>1</v>
      </c>
      <c r="G25" s="18">
        <v>1</v>
      </c>
      <c r="X25" t="s">
        <v>60</v>
      </c>
      <c r="Z25">
        <v>-0.25</v>
      </c>
      <c r="AA25">
        <v>0.25</v>
      </c>
    </row>
    <row r="26" spans="2:27" x14ac:dyDescent="0.35">
      <c r="B26" s="1" t="s">
        <v>20</v>
      </c>
      <c r="C26" s="32">
        <v>1</v>
      </c>
      <c r="G26" s="18">
        <v>1</v>
      </c>
      <c r="X26" t="s">
        <v>61</v>
      </c>
      <c r="AA26">
        <v>-0.2</v>
      </c>
    </row>
    <row r="27" spans="2:27" x14ac:dyDescent="0.35">
      <c r="G27" s="15"/>
      <c r="X27" t="s">
        <v>65</v>
      </c>
      <c r="Y27" s="35">
        <f>Y34+Y32+Y33</f>
        <v>0</v>
      </c>
      <c r="Z27" s="35">
        <f>Z34+Z32+Z33</f>
        <v>0.54999999999999993</v>
      </c>
      <c r="AA27" s="35">
        <f>AA34+AA32+AA33</f>
        <v>0.70000000000000007</v>
      </c>
    </row>
    <row r="28" spans="2:27" x14ac:dyDescent="0.35">
      <c r="F28" s="16" t="s">
        <v>21</v>
      </c>
      <c r="G28" s="15">
        <f>SUMPRODUCT(C16:C26,G16:G26)</f>
        <v>28.609999999999992</v>
      </c>
      <c r="X28" t="s">
        <v>66</v>
      </c>
      <c r="Y28" s="35">
        <f t="shared" ref="Y28" si="0">-Y27</f>
        <v>0</v>
      </c>
      <c r="Z28" s="35">
        <f t="shared" ref="Z28:AA28" si="1">-Z27</f>
        <v>-0.54999999999999993</v>
      </c>
      <c r="AA28" s="35">
        <f t="shared" si="1"/>
        <v>-0.70000000000000007</v>
      </c>
    </row>
    <row r="29" spans="2:27" x14ac:dyDescent="0.35">
      <c r="X29" t="s">
        <v>67</v>
      </c>
      <c r="Y29">
        <v>0</v>
      </c>
      <c r="Z29">
        <v>0.1</v>
      </c>
      <c r="AA29">
        <v>0.1</v>
      </c>
    </row>
    <row r="30" spans="2:27" x14ac:dyDescent="0.35">
      <c r="B30" s="3" t="s">
        <v>22</v>
      </c>
      <c r="C30" s="7"/>
    </row>
    <row r="31" spans="2:27" ht="58" x14ac:dyDescent="0.35">
      <c r="B31" s="43" t="s">
        <v>23</v>
      </c>
      <c r="C31" s="2" t="s">
        <v>24</v>
      </c>
      <c r="D31" s="2" t="s">
        <v>25</v>
      </c>
      <c r="E31" s="2" t="s">
        <v>26</v>
      </c>
    </row>
    <row r="32" spans="2:27" x14ac:dyDescent="0.35">
      <c r="B32" s="19" t="s">
        <v>27</v>
      </c>
      <c r="C32" s="31">
        <v>0.8</v>
      </c>
      <c r="D32" s="21" t="s">
        <v>36</v>
      </c>
      <c r="E32" s="49">
        <f>VLOOKUP($D32,$I$38:$L$41,4,FALSE)</f>
        <v>8.1</v>
      </c>
      <c r="X32" t="s">
        <v>69</v>
      </c>
      <c r="Y32">
        <v>0</v>
      </c>
      <c r="Z32">
        <v>0.35</v>
      </c>
      <c r="AA32">
        <v>0.45</v>
      </c>
    </row>
    <row r="33" spans="2:27" x14ac:dyDescent="0.35">
      <c r="B33" s="8" t="s">
        <v>28</v>
      </c>
      <c r="C33" s="31">
        <v>0.8</v>
      </c>
      <c r="D33" s="1" t="str">
        <f>D32</f>
        <v>North America</v>
      </c>
      <c r="E33" s="49">
        <f t="shared" ref="E33:E34" si="2">VLOOKUP($D33,$I$38:$L$41,4,FALSE)</f>
        <v>8.1</v>
      </c>
      <c r="X33" t="s">
        <v>70</v>
      </c>
      <c r="Y33">
        <v>0</v>
      </c>
      <c r="Z33">
        <v>0.1</v>
      </c>
      <c r="AA33">
        <v>0.15</v>
      </c>
    </row>
    <row r="34" spans="2:27" x14ac:dyDescent="0.35">
      <c r="B34" s="8" t="s">
        <v>29</v>
      </c>
      <c r="C34" s="31">
        <v>0.8</v>
      </c>
      <c r="D34" s="1" t="str">
        <f>D33</f>
        <v>North America</v>
      </c>
      <c r="E34" s="49">
        <f t="shared" si="2"/>
        <v>8.1</v>
      </c>
      <c r="X34" t="s">
        <v>68</v>
      </c>
      <c r="Y34">
        <v>0</v>
      </c>
      <c r="Z34">
        <v>0.1</v>
      </c>
      <c r="AA34">
        <v>0.1</v>
      </c>
    </row>
    <row r="36" spans="2:27" x14ac:dyDescent="0.35">
      <c r="B36" s="3" t="s">
        <v>30</v>
      </c>
      <c r="I36" s="3" t="s">
        <v>78</v>
      </c>
    </row>
    <row r="37" spans="2:27" ht="58" x14ac:dyDescent="0.35">
      <c r="C37" s="2" t="s">
        <v>31</v>
      </c>
      <c r="D37" s="5"/>
      <c r="E37" s="17" t="s">
        <v>32</v>
      </c>
      <c r="I37" s="28" t="s">
        <v>33</v>
      </c>
      <c r="J37" s="28" t="s">
        <v>79</v>
      </c>
      <c r="K37" s="28" t="s">
        <v>72</v>
      </c>
      <c r="L37" s="28" t="s">
        <v>73</v>
      </c>
      <c r="M37" s="41"/>
    </row>
    <row r="38" spans="2:27" x14ac:dyDescent="0.35">
      <c r="B38" s="20" t="s">
        <v>34</v>
      </c>
      <c r="C38" s="2" t="s">
        <v>35</v>
      </c>
      <c r="D38" s="5"/>
      <c r="E38" s="17"/>
      <c r="I38" s="11" t="s">
        <v>36</v>
      </c>
      <c r="J38" s="48">
        <v>8.5</v>
      </c>
      <c r="K38" s="48">
        <v>0.4</v>
      </c>
      <c r="L38" s="47">
        <f>J38-K38</f>
        <v>8.1</v>
      </c>
      <c r="M38" s="42"/>
    </row>
    <row r="39" spans="2:27" x14ac:dyDescent="0.35">
      <c r="B39" s="25" t="s">
        <v>27</v>
      </c>
      <c r="C39" s="26">
        <f>'Cutoff-Final'!E33</f>
        <v>18.009999999999998</v>
      </c>
      <c r="D39" s="12"/>
      <c r="E39" s="38">
        <f>Y21</f>
        <v>1</v>
      </c>
      <c r="I39" s="11" t="s">
        <v>15</v>
      </c>
      <c r="J39" s="48">
        <v>9.6999999999999993</v>
      </c>
      <c r="K39" s="48">
        <v>0.4</v>
      </c>
      <c r="L39" s="47">
        <f t="shared" ref="L39:L41" si="3">J39-K39</f>
        <v>9.2999999999999989</v>
      </c>
      <c r="M39" s="40"/>
    </row>
    <row r="40" spans="2:27" x14ac:dyDescent="0.35">
      <c r="B40" s="25" t="s">
        <v>28</v>
      </c>
      <c r="C40" s="26">
        <f>'Cutoff-Final'!G33</f>
        <v>6.85</v>
      </c>
      <c r="D40" s="12"/>
      <c r="E40" s="38">
        <f>Z21</f>
        <v>0.99999999999999967</v>
      </c>
      <c r="I40" s="11" t="s">
        <v>37</v>
      </c>
      <c r="J40" s="48">
        <v>19.5</v>
      </c>
      <c r="K40" s="48">
        <v>0.4</v>
      </c>
      <c r="L40" s="47">
        <f t="shared" si="3"/>
        <v>19.100000000000001</v>
      </c>
      <c r="M40" s="40"/>
    </row>
    <row r="41" spans="2:27" x14ac:dyDescent="0.35">
      <c r="B41" s="25" t="s">
        <v>29</v>
      </c>
      <c r="C41" s="26">
        <f>'Cutoff-Final'!I33</f>
        <v>3.75</v>
      </c>
      <c r="D41" s="12"/>
      <c r="E41" s="38">
        <f>AA21</f>
        <v>0.99999999999999989</v>
      </c>
      <c r="I41" s="11" t="s">
        <v>39</v>
      </c>
      <c r="J41" s="48">
        <v>11.4</v>
      </c>
      <c r="K41" s="48">
        <v>0.4</v>
      </c>
      <c r="L41" s="47">
        <f t="shared" si="3"/>
        <v>11</v>
      </c>
      <c r="M41" s="40"/>
    </row>
    <row r="42" spans="2:27" x14ac:dyDescent="0.35">
      <c r="B42" s="1" t="s">
        <v>38</v>
      </c>
      <c r="C42" s="1">
        <v>0</v>
      </c>
      <c r="E42" s="18">
        <v>0</v>
      </c>
      <c r="I42" s="45"/>
      <c r="J42" s="40"/>
      <c r="K42" s="40"/>
      <c r="M42" s="40"/>
    </row>
    <row r="43" spans="2:27" x14ac:dyDescent="0.35">
      <c r="B43" s="1" t="s">
        <v>40</v>
      </c>
      <c r="C43" s="1">
        <v>0</v>
      </c>
      <c r="E43" s="18">
        <v>0</v>
      </c>
      <c r="I43" s="45"/>
      <c r="J43" s="40"/>
      <c r="K43" s="40"/>
      <c r="M43" s="40"/>
    </row>
    <row r="44" spans="2:27" x14ac:dyDescent="0.35">
      <c r="B44" s="1" t="s">
        <v>41</v>
      </c>
      <c r="C44" s="1">
        <v>0</v>
      </c>
      <c r="E44" s="18">
        <v>0</v>
      </c>
      <c r="I44" s="45"/>
      <c r="J44" s="40"/>
      <c r="K44" s="40"/>
      <c r="M44" s="40"/>
    </row>
    <row r="45" spans="2:27" x14ac:dyDescent="0.35">
      <c r="B45" s="1" t="s">
        <v>42</v>
      </c>
      <c r="C45" s="1">
        <v>0</v>
      </c>
      <c r="E45" s="18">
        <v>0</v>
      </c>
      <c r="I45" s="45"/>
      <c r="J45" s="40"/>
      <c r="K45" s="40"/>
      <c r="M45" s="40"/>
    </row>
    <row r="46" spans="2:27" x14ac:dyDescent="0.35">
      <c r="B46" s="1" t="s">
        <v>43</v>
      </c>
      <c r="C46" s="1">
        <v>0</v>
      </c>
      <c r="E46" s="18">
        <f>-AA26</f>
        <v>0.2</v>
      </c>
    </row>
    <row r="48" spans="2:27" x14ac:dyDescent="0.35">
      <c r="B48" s="13" t="s">
        <v>21</v>
      </c>
      <c r="C48" s="14">
        <f>SUMPRODUCT(C$39:C$46,$E$39:$E$46)</f>
        <v>28.609999999999996</v>
      </c>
      <c r="D48" s="14"/>
      <c r="E48" s="39"/>
    </row>
    <row r="50" spans="2:6" x14ac:dyDescent="0.35">
      <c r="C50" s="12"/>
      <c r="D50" s="12"/>
      <c r="E50" s="12"/>
    </row>
    <row r="51" spans="2:6" x14ac:dyDescent="0.35">
      <c r="B51" s="3" t="s">
        <v>77</v>
      </c>
      <c r="D51" s="12"/>
      <c r="E51" s="12"/>
    </row>
    <row r="52" spans="2:6" x14ac:dyDescent="0.35">
      <c r="C52" s="2" t="s">
        <v>71</v>
      </c>
      <c r="D52" s="12"/>
      <c r="E52" s="12"/>
    </row>
    <row r="53" spans="2:6" x14ac:dyDescent="0.35">
      <c r="B53" s="1" t="s">
        <v>27</v>
      </c>
      <c r="C53" s="6">
        <f>C32</f>
        <v>0.8</v>
      </c>
      <c r="D53" s="12"/>
      <c r="E53" s="12"/>
    </row>
    <row r="54" spans="2:6" x14ac:dyDescent="0.35">
      <c r="B54" s="1" t="s">
        <v>28</v>
      </c>
      <c r="C54" s="6">
        <f t="shared" ref="C54:C55" si="4">C33</f>
        <v>0.8</v>
      </c>
      <c r="D54" s="12"/>
      <c r="E54" s="12"/>
    </row>
    <row r="55" spans="2:6" x14ac:dyDescent="0.35">
      <c r="B55" s="1" t="s">
        <v>29</v>
      </c>
      <c r="C55" s="6">
        <f t="shared" si="4"/>
        <v>0.8</v>
      </c>
      <c r="D55" s="12"/>
      <c r="E55" s="12"/>
    </row>
    <row r="56" spans="2:6" x14ac:dyDescent="0.35">
      <c r="C56" s="12"/>
      <c r="D56" s="12"/>
      <c r="E56" s="12"/>
    </row>
    <row r="57" spans="2:6" x14ac:dyDescent="0.35">
      <c r="C57" s="12"/>
      <c r="D57" s="12"/>
      <c r="E57" s="12"/>
    </row>
    <row r="58" spans="2:6" x14ac:dyDescent="0.35">
      <c r="B58" s="3" t="s">
        <v>74</v>
      </c>
    </row>
    <row r="59" spans="2:6" x14ac:dyDescent="0.35">
      <c r="C59" s="2" t="s">
        <v>71</v>
      </c>
      <c r="D59" s="5"/>
      <c r="E59" s="5"/>
    </row>
    <row r="60" spans="2:6" x14ac:dyDescent="0.35">
      <c r="B60" s="1" t="s">
        <v>27</v>
      </c>
      <c r="C60" s="6">
        <f>-Y22-Y23</f>
        <v>0.8</v>
      </c>
      <c r="D60" s="12"/>
      <c r="E60" s="12"/>
      <c r="F60" s="12"/>
    </row>
    <row r="61" spans="2:6" x14ac:dyDescent="0.35">
      <c r="B61" s="1" t="s">
        <v>28</v>
      </c>
      <c r="C61" s="6">
        <f>-Z24-Z25</f>
        <v>0.35</v>
      </c>
      <c r="D61" s="12"/>
      <c r="E61" s="12"/>
    </row>
    <row r="62" spans="2:6" x14ac:dyDescent="0.35">
      <c r="B62" s="1" t="s">
        <v>29</v>
      </c>
      <c r="C62" s="6">
        <f>-AA26</f>
        <v>0.2</v>
      </c>
      <c r="D62" s="12"/>
      <c r="E62" s="12"/>
    </row>
    <row r="63" spans="2:6" x14ac:dyDescent="0.35">
      <c r="C63" s="12"/>
      <c r="D63" s="12"/>
      <c r="E63" s="12"/>
    </row>
    <row r="65" spans="2:5" x14ac:dyDescent="0.35">
      <c r="B65" s="3" t="s">
        <v>75</v>
      </c>
    </row>
    <row r="66" spans="2:5" x14ac:dyDescent="0.35">
      <c r="C66" s="2" t="s">
        <v>71</v>
      </c>
      <c r="D66" s="5"/>
      <c r="E66" s="5"/>
    </row>
    <row r="67" spans="2:5" x14ac:dyDescent="0.35">
      <c r="B67" s="1" t="s">
        <v>27</v>
      </c>
      <c r="C67" s="6">
        <f>Y18</f>
        <v>0</v>
      </c>
      <c r="D67" s="12"/>
      <c r="E67" s="12"/>
    </row>
    <row r="68" spans="2:5" x14ac:dyDescent="0.35">
      <c r="B68" s="1" t="s">
        <v>28</v>
      </c>
      <c r="C68" s="6">
        <f>Z18+Z22+Z23</f>
        <v>1</v>
      </c>
      <c r="D68" s="12"/>
      <c r="E68" s="12"/>
    </row>
    <row r="69" spans="2:5" ht="15.75" customHeight="1" x14ac:dyDescent="0.35">
      <c r="B69" s="1" t="s">
        <v>29</v>
      </c>
      <c r="C69" s="6">
        <f>AA18+AA24+AA25</f>
        <v>0.95</v>
      </c>
      <c r="D69" s="12"/>
      <c r="E69" s="12"/>
    </row>
    <row r="70" spans="2:5" x14ac:dyDescent="0.35">
      <c r="C70" s="12"/>
      <c r="D70" s="12"/>
      <c r="E70" s="12"/>
    </row>
    <row r="72" spans="2:5" x14ac:dyDescent="0.35">
      <c r="B72" s="3" t="s">
        <v>76</v>
      </c>
    </row>
    <row r="73" spans="2:5" x14ac:dyDescent="0.35">
      <c r="C73" s="2" t="s">
        <v>71</v>
      </c>
      <c r="D73" s="5"/>
      <c r="E73" s="5"/>
    </row>
    <row r="74" spans="2:5" x14ac:dyDescent="0.35">
      <c r="B74" s="1" t="s">
        <v>27</v>
      </c>
      <c r="C74" s="50">
        <f>C53+C60-C67</f>
        <v>1.6</v>
      </c>
      <c r="D74" s="12"/>
      <c r="E74" s="12"/>
    </row>
    <row r="75" spans="2:5" x14ac:dyDescent="0.35">
      <c r="B75" s="1" t="s">
        <v>28</v>
      </c>
      <c r="C75" s="50">
        <f t="shared" ref="C75:C76" si="5">C54+C61-C68</f>
        <v>0.14999999999999991</v>
      </c>
      <c r="D75" s="12"/>
      <c r="E75" s="12"/>
    </row>
    <row r="76" spans="2:5" x14ac:dyDescent="0.35">
      <c r="B76" s="1" t="s">
        <v>29</v>
      </c>
      <c r="C76" s="50">
        <f t="shared" si="5"/>
        <v>5.0000000000000044E-2</v>
      </c>
      <c r="D76" s="12"/>
      <c r="E76" s="12"/>
    </row>
    <row r="77" spans="2:5" x14ac:dyDescent="0.35">
      <c r="E77" s="12"/>
    </row>
    <row r="79" spans="2:5" x14ac:dyDescent="0.35">
      <c r="B79" s="3" t="s">
        <v>44</v>
      </c>
    </row>
    <row r="80" spans="2:5" x14ac:dyDescent="0.35">
      <c r="C80" s="2" t="s">
        <v>71</v>
      </c>
      <c r="D80" s="5"/>
      <c r="E80" s="5"/>
    </row>
    <row r="81" spans="2:6" x14ac:dyDescent="0.35">
      <c r="B81" s="25" t="s">
        <v>27</v>
      </c>
      <c r="C81" s="46">
        <f>C39-C74*E32</f>
        <v>5.0499999999999972</v>
      </c>
      <c r="D81" s="12"/>
      <c r="E81" s="12"/>
    </row>
    <row r="82" spans="2:6" x14ac:dyDescent="0.35">
      <c r="B82" s="25" t="s">
        <v>28</v>
      </c>
      <c r="C82" s="46">
        <f>C40-(C75*E33)</f>
        <v>5.6350000000000007</v>
      </c>
      <c r="D82" s="12"/>
      <c r="E82" s="12"/>
    </row>
    <row r="83" spans="2:6" x14ac:dyDescent="0.35">
      <c r="B83" s="25" t="s">
        <v>29</v>
      </c>
      <c r="C83" s="46">
        <f>C41-(C76*E34)</f>
        <v>3.3449999999999998</v>
      </c>
      <c r="D83" s="12"/>
      <c r="E83" s="12"/>
    </row>
    <row r="84" spans="2:6" x14ac:dyDescent="0.35">
      <c r="C84" s="12">
        <f>SUM(C81:C83)</f>
        <v>14.029999999999998</v>
      </c>
      <c r="D84" s="12"/>
      <c r="E84" s="12"/>
      <c r="F84" s="12"/>
    </row>
  </sheetData>
  <dataValidations count="2">
    <dataValidation type="list" allowBlank="1" showInputMessage="1" showErrorMessage="1" sqref="D21:D27" xr:uid="{DBAB7809-FCBA-44FF-A314-CC90C7FE3203}">
      <formula1>$I$39:$I$45</formula1>
    </dataValidation>
    <dataValidation type="list" allowBlank="1" showInputMessage="1" showErrorMessage="1" sqref="D32" xr:uid="{969C301C-CD48-4509-9D04-0324E458628D}">
      <formula1>$I$38:$I$44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800CC-A129-4A65-B7F3-8F2715D64184}">
  <dimension ref="B3:L38"/>
  <sheetViews>
    <sheetView topLeftCell="A3" zoomScale="80" zoomScaleNormal="80" workbookViewId="0">
      <selection activeCell="E86" sqref="E86"/>
    </sheetView>
  </sheetViews>
  <sheetFormatPr baseColWidth="10" defaultColWidth="10.81640625" defaultRowHeight="14.5" x14ac:dyDescent="0.35"/>
  <cols>
    <col min="2" max="2" width="46.453125" bestFit="1" customWidth="1"/>
    <col min="8" max="8" width="11.453125" customWidth="1"/>
    <col min="10" max="10" width="11.453125" customWidth="1"/>
    <col min="15" max="15" width="42.7265625" customWidth="1"/>
  </cols>
  <sheetData>
    <row r="3" spans="2:12" ht="18.5" x14ac:dyDescent="0.35">
      <c r="C3" s="27" t="s">
        <v>45</v>
      </c>
    </row>
    <row r="7" spans="2:12" x14ac:dyDescent="0.35">
      <c r="B7" s="3" t="s">
        <v>46</v>
      </c>
      <c r="H7" s="3"/>
    </row>
    <row r="8" spans="2:12" x14ac:dyDescent="0.35">
      <c r="B8" s="3"/>
      <c r="C8" s="3"/>
    </row>
    <row r="9" spans="2:12" x14ac:dyDescent="0.35">
      <c r="B9" s="3"/>
      <c r="D9" s="51" t="s">
        <v>27</v>
      </c>
      <c r="E9" s="51"/>
      <c r="F9" s="51" t="s">
        <v>28</v>
      </c>
      <c r="G9" s="51"/>
      <c r="H9" s="51" t="s">
        <v>29</v>
      </c>
      <c r="I9" s="51"/>
      <c r="J9" s="51" t="s">
        <v>43</v>
      </c>
      <c r="K9" s="51"/>
    </row>
    <row r="10" spans="2:12" ht="43.5" x14ac:dyDescent="0.35">
      <c r="C10" s="2" t="s">
        <v>7</v>
      </c>
      <c r="D10" s="2" t="s">
        <v>47</v>
      </c>
      <c r="E10" s="2" t="s">
        <v>48</v>
      </c>
      <c r="F10" s="2" t="s">
        <v>47</v>
      </c>
      <c r="G10" s="2" t="s">
        <v>48</v>
      </c>
      <c r="H10" s="2" t="s">
        <v>47</v>
      </c>
      <c r="I10" s="2" t="s">
        <v>48</v>
      </c>
      <c r="J10" s="2" t="s">
        <v>47</v>
      </c>
      <c r="K10" s="2" t="s">
        <v>48</v>
      </c>
      <c r="L10" s="5"/>
    </row>
    <row r="11" spans="2:12" x14ac:dyDescent="0.35">
      <c r="B11" s="1" t="s">
        <v>9</v>
      </c>
      <c r="C11" s="6">
        <f>'Synthesis-Final'!$C$16</f>
        <v>9</v>
      </c>
      <c r="D11" s="33">
        <f>'Synthesis-Final'!Y17</f>
        <v>1.8</v>
      </c>
      <c r="E11" s="1">
        <f t="shared" ref="E11:E32" si="0">$C11*D11</f>
        <v>16.2</v>
      </c>
      <c r="F11" s="1"/>
      <c r="G11" s="1">
        <f t="shared" ref="G11:G32" si="1">$C11*F11</f>
        <v>0</v>
      </c>
      <c r="H11" s="1"/>
      <c r="I11" s="1">
        <f t="shared" ref="I11:I32" si="2">$C11*H11</f>
        <v>0</v>
      </c>
      <c r="J11" s="1"/>
      <c r="K11" s="1"/>
    </row>
    <row r="12" spans="2:12" x14ac:dyDescent="0.35">
      <c r="B12" s="1" t="s">
        <v>14</v>
      </c>
      <c r="C12" s="6">
        <f>'Synthesis-Final'!$C$21</f>
        <v>0.6</v>
      </c>
      <c r="D12" s="33">
        <f>'Synthesis-Final'!Y20</f>
        <v>1.35</v>
      </c>
      <c r="E12" s="1">
        <f t="shared" si="0"/>
        <v>0.81</v>
      </c>
      <c r="F12" s="1"/>
      <c r="G12" s="1">
        <f t="shared" si="1"/>
        <v>0</v>
      </c>
      <c r="H12" s="1"/>
      <c r="I12" s="1">
        <f t="shared" si="2"/>
        <v>0</v>
      </c>
      <c r="J12" s="1"/>
      <c r="K12" s="1"/>
    </row>
    <row r="13" spans="2:12" x14ac:dyDescent="0.35">
      <c r="B13" s="1" t="s">
        <v>38</v>
      </c>
      <c r="C13" s="6">
        <v>0</v>
      </c>
      <c r="D13" s="33">
        <f>'Synthesis-Final'!Y22</f>
        <v>-0.45</v>
      </c>
      <c r="E13" s="1">
        <f t="shared" si="0"/>
        <v>0</v>
      </c>
      <c r="F13" s="33">
        <f>-D13</f>
        <v>0.45</v>
      </c>
      <c r="G13" s="1">
        <f t="shared" si="1"/>
        <v>0</v>
      </c>
      <c r="H13" s="1"/>
      <c r="I13" s="1">
        <f t="shared" si="2"/>
        <v>0</v>
      </c>
      <c r="J13" s="1"/>
      <c r="K13" s="1"/>
    </row>
    <row r="14" spans="2:12" x14ac:dyDescent="0.35">
      <c r="B14" s="1" t="s">
        <v>18</v>
      </c>
      <c r="C14" s="6">
        <f>'Synthesis-Final'!$C$24</f>
        <v>1</v>
      </c>
      <c r="D14" s="33">
        <f>'Synthesis-Final'!Y21</f>
        <v>1</v>
      </c>
      <c r="E14" s="1">
        <f t="shared" si="0"/>
        <v>1</v>
      </c>
      <c r="F14" s="1"/>
      <c r="G14" s="1">
        <f t="shared" si="1"/>
        <v>0</v>
      </c>
      <c r="H14" s="1"/>
      <c r="I14" s="1">
        <f t="shared" si="2"/>
        <v>0</v>
      </c>
      <c r="J14" s="1"/>
      <c r="K14" s="1"/>
    </row>
    <row r="15" spans="2:12" x14ac:dyDescent="0.35">
      <c r="B15" s="1" t="s">
        <v>40</v>
      </c>
      <c r="C15" s="6">
        <v>0</v>
      </c>
      <c r="D15" s="33">
        <f>'Synthesis-Final'!Y23</f>
        <v>-0.35</v>
      </c>
      <c r="E15" s="1">
        <f t="shared" si="0"/>
        <v>0</v>
      </c>
      <c r="F15" s="33">
        <f>-D15</f>
        <v>0.35</v>
      </c>
      <c r="G15" s="1">
        <f t="shared" si="1"/>
        <v>0</v>
      </c>
      <c r="H15" s="1"/>
      <c r="I15" s="1">
        <f t="shared" si="2"/>
        <v>0</v>
      </c>
      <c r="J15" s="1"/>
      <c r="K15" s="1"/>
    </row>
    <row r="16" spans="2:12" x14ac:dyDescent="0.35">
      <c r="B16" s="1" t="s">
        <v>10</v>
      </c>
      <c r="C16" s="6">
        <f>'Synthesis-Final'!$C$17</f>
        <v>10</v>
      </c>
      <c r="D16" s="1"/>
      <c r="E16" s="1">
        <f t="shared" si="0"/>
        <v>0</v>
      </c>
      <c r="F16" s="34">
        <f>'Synthesis-Final'!Z17</f>
        <v>0.45</v>
      </c>
      <c r="G16" s="1">
        <f t="shared" si="1"/>
        <v>4.5</v>
      </c>
      <c r="H16" s="1"/>
      <c r="I16" s="1">
        <f t="shared" si="2"/>
        <v>0</v>
      </c>
      <c r="J16" s="1"/>
      <c r="K16" s="1"/>
    </row>
    <row r="17" spans="2:11" x14ac:dyDescent="0.35">
      <c r="B17" s="1" t="s">
        <v>49</v>
      </c>
      <c r="C17" s="6">
        <v>0</v>
      </c>
      <c r="D17" s="1"/>
      <c r="E17" s="1">
        <f t="shared" si="0"/>
        <v>0</v>
      </c>
      <c r="F17" s="33">
        <f>'Synthesis-Final'!Z18</f>
        <v>0.2</v>
      </c>
      <c r="G17" s="1">
        <f t="shared" si="1"/>
        <v>0</v>
      </c>
      <c r="H17" s="1"/>
      <c r="I17" s="1">
        <f t="shared" si="2"/>
        <v>0</v>
      </c>
      <c r="J17" s="1"/>
      <c r="K17" s="1"/>
    </row>
    <row r="18" spans="2:11" x14ac:dyDescent="0.35">
      <c r="B18" s="1" t="s">
        <v>12</v>
      </c>
      <c r="C18" s="6">
        <f>'Synthesis-Final'!$C$19</f>
        <v>0.3</v>
      </c>
      <c r="D18" s="1"/>
      <c r="E18" s="1">
        <f t="shared" si="0"/>
        <v>0</v>
      </c>
      <c r="F18" s="33">
        <f>'Synthesis-Final'!Z19</f>
        <v>1.7999999999999998</v>
      </c>
      <c r="G18" s="1">
        <f t="shared" si="1"/>
        <v>0.53999999999999992</v>
      </c>
      <c r="H18" s="1"/>
      <c r="I18" s="1">
        <f t="shared" si="2"/>
        <v>0</v>
      </c>
      <c r="J18" s="1"/>
      <c r="K18" s="1"/>
    </row>
    <row r="19" spans="2:11" x14ac:dyDescent="0.35">
      <c r="B19" s="1" t="s">
        <v>50</v>
      </c>
      <c r="C19" s="6">
        <v>0</v>
      </c>
      <c r="D19" s="1"/>
      <c r="E19" s="1">
        <f t="shared" si="0"/>
        <v>0</v>
      </c>
      <c r="F19" s="33">
        <f>'Synthesis-Final'!Z27</f>
        <v>0.54999999999999993</v>
      </c>
      <c r="G19" s="1">
        <f t="shared" si="1"/>
        <v>0</v>
      </c>
      <c r="H19" s="1"/>
      <c r="I19" s="1">
        <f t="shared" si="2"/>
        <v>0</v>
      </c>
      <c r="J19" s="1"/>
      <c r="K19" s="1"/>
    </row>
    <row r="20" spans="2:11" x14ac:dyDescent="0.35">
      <c r="B20" s="1" t="s">
        <v>51</v>
      </c>
      <c r="C20" s="6">
        <f>-C19</f>
        <v>0</v>
      </c>
      <c r="D20" s="1"/>
      <c r="E20" s="1">
        <f t="shared" si="0"/>
        <v>0</v>
      </c>
      <c r="F20" s="33">
        <f>-F19</f>
        <v>-0.54999999999999993</v>
      </c>
      <c r="G20" s="1">
        <f t="shared" si="1"/>
        <v>0</v>
      </c>
      <c r="H20" s="1"/>
      <c r="I20" s="1">
        <f t="shared" si="2"/>
        <v>0</v>
      </c>
      <c r="J20" s="1"/>
      <c r="K20" s="1"/>
    </row>
    <row r="21" spans="2:11" x14ac:dyDescent="0.35">
      <c r="B21" s="1" t="s">
        <v>16</v>
      </c>
      <c r="C21" s="6">
        <f>'Synthesis-Final'!$C$22</f>
        <v>0.6</v>
      </c>
      <c r="D21" s="1"/>
      <c r="E21" s="1">
        <f t="shared" si="0"/>
        <v>0</v>
      </c>
      <c r="F21" s="33">
        <f>'Synthesis-Final'!Z20</f>
        <v>1.3499999999999996</v>
      </c>
      <c r="G21" s="1">
        <f t="shared" si="1"/>
        <v>0.80999999999999972</v>
      </c>
      <c r="H21" s="1"/>
      <c r="I21" s="1">
        <f t="shared" si="2"/>
        <v>0</v>
      </c>
      <c r="J21" s="1"/>
      <c r="K21" s="1"/>
    </row>
    <row r="22" spans="2:11" x14ac:dyDescent="0.35">
      <c r="B22" s="1" t="s">
        <v>41</v>
      </c>
      <c r="C22" s="6">
        <v>0</v>
      </c>
      <c r="D22" s="1"/>
      <c r="E22" s="1">
        <f t="shared" si="0"/>
        <v>0</v>
      </c>
      <c r="F22" s="33">
        <f>'Synthesis-Final'!Z24</f>
        <v>-0.1</v>
      </c>
      <c r="G22" s="1">
        <f t="shared" si="1"/>
        <v>0</v>
      </c>
      <c r="H22" s="33">
        <f>-F22</f>
        <v>0.1</v>
      </c>
      <c r="I22" s="1">
        <f t="shared" si="2"/>
        <v>0</v>
      </c>
      <c r="J22" s="1"/>
      <c r="K22" s="1"/>
    </row>
    <row r="23" spans="2:11" x14ac:dyDescent="0.35">
      <c r="B23" s="1" t="s">
        <v>19</v>
      </c>
      <c r="C23" s="6">
        <f>'Synthesis-Final'!$C$25</f>
        <v>1</v>
      </c>
      <c r="D23" s="1"/>
      <c r="E23" s="1">
        <f t="shared" si="0"/>
        <v>0</v>
      </c>
      <c r="F23" s="33">
        <f>'Synthesis-Final'!Z21</f>
        <v>0.99999999999999967</v>
      </c>
      <c r="G23" s="1">
        <f t="shared" si="1"/>
        <v>0.99999999999999967</v>
      </c>
      <c r="H23" s="1"/>
      <c r="I23" s="1">
        <f t="shared" si="2"/>
        <v>0</v>
      </c>
      <c r="J23" s="1"/>
      <c r="K23" s="1"/>
    </row>
    <row r="24" spans="2:11" x14ac:dyDescent="0.35">
      <c r="B24" s="1" t="s">
        <v>42</v>
      </c>
      <c r="C24" s="6">
        <v>0</v>
      </c>
      <c r="D24" s="1"/>
      <c r="E24" s="1">
        <f t="shared" si="0"/>
        <v>0</v>
      </c>
      <c r="F24" s="33">
        <f>'Synthesis-Final'!Z25</f>
        <v>-0.25</v>
      </c>
      <c r="G24" s="1">
        <f t="shared" si="1"/>
        <v>0</v>
      </c>
      <c r="H24" s="33">
        <f>-F24</f>
        <v>0.25</v>
      </c>
      <c r="I24" s="1">
        <f t="shared" si="2"/>
        <v>0</v>
      </c>
      <c r="J24" s="1"/>
      <c r="K24" s="1"/>
    </row>
    <row r="25" spans="2:11" x14ac:dyDescent="0.35">
      <c r="B25" s="1" t="s">
        <v>11</v>
      </c>
      <c r="C25" s="6">
        <f>'Synthesis-Final'!$C$18</f>
        <v>4</v>
      </c>
      <c r="D25" s="1"/>
      <c r="E25" s="1">
        <f t="shared" si="0"/>
        <v>0</v>
      </c>
      <c r="F25" s="1"/>
      <c r="G25" s="1">
        <f t="shared" si="1"/>
        <v>0</v>
      </c>
      <c r="H25" s="34">
        <f>'Synthesis-Final'!AA17</f>
        <v>0.35</v>
      </c>
      <c r="I25" s="1">
        <f t="shared" si="2"/>
        <v>1.4</v>
      </c>
      <c r="J25" s="1"/>
      <c r="K25" s="1"/>
    </row>
    <row r="26" spans="2:11" x14ac:dyDescent="0.35">
      <c r="B26" s="1" t="s">
        <v>52</v>
      </c>
      <c r="C26" s="6">
        <v>0</v>
      </c>
      <c r="D26" s="1"/>
      <c r="E26" s="1">
        <f t="shared" si="0"/>
        <v>0</v>
      </c>
      <c r="F26" s="1"/>
      <c r="G26" s="1">
        <f t="shared" si="1"/>
        <v>0</v>
      </c>
      <c r="H26" s="33">
        <v>0.6</v>
      </c>
      <c r="I26" s="1">
        <f t="shared" si="2"/>
        <v>0</v>
      </c>
      <c r="J26" s="1"/>
      <c r="K26" s="1"/>
    </row>
    <row r="27" spans="2:11" x14ac:dyDescent="0.35">
      <c r="B27" s="1" t="s">
        <v>13</v>
      </c>
      <c r="C27" s="6">
        <f>'Synthesis-Final'!$C$20</f>
        <v>0.3</v>
      </c>
      <c r="D27" s="1"/>
      <c r="E27" s="1">
        <f t="shared" si="0"/>
        <v>0</v>
      </c>
      <c r="F27" s="1"/>
      <c r="G27" s="1">
        <f t="shared" si="1"/>
        <v>0</v>
      </c>
      <c r="H27" s="33">
        <f>'Synthesis-Final'!AA19</f>
        <v>1.7999999999999998</v>
      </c>
      <c r="I27" s="1">
        <f t="shared" si="2"/>
        <v>0.53999999999999992</v>
      </c>
      <c r="J27" s="1"/>
      <c r="K27" s="1"/>
    </row>
    <row r="28" spans="2:11" x14ac:dyDescent="0.35">
      <c r="B28" s="1" t="s">
        <v>50</v>
      </c>
      <c r="C28" s="6">
        <v>0</v>
      </c>
      <c r="D28" s="1"/>
      <c r="E28" s="1">
        <f t="shared" si="0"/>
        <v>0</v>
      </c>
      <c r="F28" s="1"/>
      <c r="G28" s="1">
        <f t="shared" si="1"/>
        <v>0</v>
      </c>
      <c r="H28" s="33">
        <f>'Synthesis-Final'!AA27</f>
        <v>0.70000000000000007</v>
      </c>
      <c r="I28" s="1">
        <f t="shared" si="2"/>
        <v>0</v>
      </c>
      <c r="J28" s="1"/>
      <c r="K28" s="1"/>
    </row>
    <row r="29" spans="2:11" x14ac:dyDescent="0.35">
      <c r="B29" s="1" t="s">
        <v>51</v>
      </c>
      <c r="C29" s="6">
        <f>-C28</f>
        <v>0</v>
      </c>
      <c r="D29" s="1"/>
      <c r="E29" s="1">
        <f t="shared" si="0"/>
        <v>0</v>
      </c>
      <c r="F29" s="1"/>
      <c r="G29" s="1">
        <f t="shared" si="1"/>
        <v>0</v>
      </c>
      <c r="H29" s="33">
        <f>-H28</f>
        <v>-0.70000000000000007</v>
      </c>
      <c r="I29" s="1">
        <f t="shared" si="2"/>
        <v>0</v>
      </c>
      <c r="J29" s="1"/>
      <c r="K29" s="1"/>
    </row>
    <row r="30" spans="2:11" x14ac:dyDescent="0.35">
      <c r="B30" s="1" t="s">
        <v>17</v>
      </c>
      <c r="C30" s="6">
        <f>'Synthesis-Final'!$C$23</f>
        <v>0.6</v>
      </c>
      <c r="D30" s="1"/>
      <c r="E30" s="1">
        <f t="shared" si="0"/>
        <v>0</v>
      </c>
      <c r="F30" s="1"/>
      <c r="G30" s="1">
        <f t="shared" si="1"/>
        <v>0</v>
      </c>
      <c r="H30" s="33">
        <f>'Synthesis-Final'!AA20</f>
        <v>1.3499999999999999</v>
      </c>
      <c r="I30" s="1">
        <f t="shared" si="2"/>
        <v>0.80999999999999994</v>
      </c>
      <c r="J30" s="1"/>
      <c r="K30" s="1"/>
    </row>
    <row r="31" spans="2:11" x14ac:dyDescent="0.35">
      <c r="B31" s="1" t="s">
        <v>20</v>
      </c>
      <c r="C31" s="6">
        <f>'Synthesis-Final'!$C$26</f>
        <v>1</v>
      </c>
      <c r="D31" s="1"/>
      <c r="E31" s="1">
        <f t="shared" si="0"/>
        <v>0</v>
      </c>
      <c r="F31" s="1"/>
      <c r="G31" s="1">
        <f t="shared" si="1"/>
        <v>0</v>
      </c>
      <c r="H31" s="33">
        <f>'Synthesis-Final'!AA21</f>
        <v>0.99999999999999989</v>
      </c>
      <c r="I31" s="1">
        <f t="shared" si="2"/>
        <v>0.99999999999999989</v>
      </c>
      <c r="J31" s="1"/>
      <c r="K31" s="1"/>
    </row>
    <row r="32" spans="2:11" x14ac:dyDescent="0.35">
      <c r="B32" s="1" t="s">
        <v>43</v>
      </c>
      <c r="C32" s="6">
        <v>0</v>
      </c>
      <c r="D32" s="1"/>
      <c r="E32" s="1">
        <f t="shared" si="0"/>
        <v>0</v>
      </c>
      <c r="F32" s="1"/>
      <c r="G32" s="1">
        <f t="shared" si="1"/>
        <v>0</v>
      </c>
      <c r="H32" s="33">
        <f>'Synthesis-Final'!AA26</f>
        <v>-0.2</v>
      </c>
      <c r="I32" s="1">
        <f t="shared" si="2"/>
        <v>0</v>
      </c>
      <c r="J32" s="1">
        <f>-H32</f>
        <v>0.2</v>
      </c>
      <c r="K32" s="1">
        <f>$C32*J32</f>
        <v>0</v>
      </c>
    </row>
    <row r="33" spans="2:12" x14ac:dyDescent="0.35">
      <c r="B33" s="4" t="s">
        <v>23</v>
      </c>
      <c r="C33" s="4"/>
      <c r="D33" s="4">
        <v>1</v>
      </c>
      <c r="E33" s="4">
        <f>SUM(E11:E32)</f>
        <v>18.009999999999998</v>
      </c>
      <c r="F33" s="1">
        <v>1</v>
      </c>
      <c r="G33" s="4">
        <f>SUM(G11:G32)</f>
        <v>6.85</v>
      </c>
      <c r="H33" s="4">
        <v>1</v>
      </c>
      <c r="I33" s="4">
        <f>SUM(I11:I32)</f>
        <v>3.75</v>
      </c>
      <c r="J33" s="4">
        <v>0.2</v>
      </c>
      <c r="K33" s="4">
        <f>SUM(K11:K32)</f>
        <v>0</v>
      </c>
      <c r="L33" s="3"/>
    </row>
    <row r="35" spans="2:12" x14ac:dyDescent="0.35">
      <c r="B35" t="s">
        <v>53</v>
      </c>
      <c r="D35">
        <f>-(D13+D15)/D33</f>
        <v>0.8</v>
      </c>
      <c r="F35">
        <f>-(F13+F15+F17+F22+F24)/F33</f>
        <v>-0.65</v>
      </c>
      <c r="H35">
        <f>-(H22+H24+H26+H32)/H33</f>
        <v>-0.75</v>
      </c>
    </row>
    <row r="38" spans="2:12" x14ac:dyDescent="0.35">
      <c r="B38" t="s">
        <v>54</v>
      </c>
      <c r="C38" s="9">
        <f>E33+G33+I33+K33</f>
        <v>28.61</v>
      </c>
    </row>
  </sheetData>
  <mergeCells count="4">
    <mergeCell ref="D9:E9"/>
    <mergeCell ref="F9:G9"/>
    <mergeCell ref="H9:I9"/>
    <mergeCell ref="J9:K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Synthesis-Final</vt:lpstr>
      <vt:lpstr>Cutoff-Final</vt:lpstr>
      <vt:lpstr>'Synthesis-Final'!_Toc112422176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Guillaume Audard</dc:creator>
  <cp:keywords/>
  <dc:description/>
  <cp:lastModifiedBy>Marlen Bertram</cp:lastModifiedBy>
  <cp:revision/>
  <dcterms:created xsi:type="dcterms:W3CDTF">2022-08-26T14:58:34Z</dcterms:created>
  <dcterms:modified xsi:type="dcterms:W3CDTF">2025-09-11T21:11:46Z</dcterms:modified>
  <cp:category/>
  <cp:contentStatus/>
</cp:coreProperties>
</file>